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8770" yWindow="50" windowWidth="13360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June 2017 - FY" sheetId="112" r:id="rId4"/>
    <sheet name="June 2017 - CY" sheetId="113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N8" i="112" l="1"/>
  <c r="L8" i="112"/>
  <c r="N15" i="112"/>
  <c r="L15" i="112"/>
  <c r="N17" i="112"/>
  <c r="L17" i="112"/>
  <c r="K8" i="112"/>
  <c r="I8" i="112"/>
  <c r="K15" i="112"/>
  <c r="I15" i="112"/>
  <c r="K17" i="112"/>
  <c r="I17" i="112"/>
  <c r="H8" i="112"/>
  <c r="F8" i="112"/>
  <c r="H15" i="112"/>
  <c r="F15" i="112"/>
  <c r="H17" i="112"/>
  <c r="F17" i="112"/>
  <c r="E8" i="112"/>
  <c r="C8" i="112"/>
  <c r="E15" i="112"/>
  <c r="C15" i="112"/>
  <c r="F19" i="112" l="1"/>
  <c r="G19" i="112"/>
  <c r="H19" i="112"/>
  <c r="N19" i="112"/>
  <c r="L19" i="112"/>
  <c r="M19" i="112"/>
  <c r="C19" i="112"/>
  <c r="K19" i="112"/>
  <c r="J19" i="112"/>
  <c r="I19" i="112"/>
  <c r="E19" i="112"/>
  <c r="D19" i="112"/>
  <c r="E17" i="113"/>
  <c r="D19" i="113"/>
  <c r="D18" i="113"/>
  <c r="J18" i="113" s="1"/>
  <c r="D17" i="113"/>
  <c r="J17" i="113" s="1"/>
  <c r="D16" i="113"/>
  <c r="D15" i="113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E16" i="113"/>
  <c r="E14" i="113"/>
  <c r="K14" i="113" s="1"/>
  <c r="E12" i="113"/>
  <c r="K12" i="113" s="1"/>
  <c r="E11" i="113"/>
  <c r="E10" i="113"/>
  <c r="D10" i="113"/>
  <c r="D7" i="113"/>
  <c r="C19" i="113"/>
  <c r="C18" i="113"/>
  <c r="C16" i="113"/>
  <c r="I16" i="113" s="1"/>
  <c r="C10" i="113"/>
  <c r="I10" i="113" s="1"/>
  <c r="C9" i="113"/>
  <c r="I9" i="113" s="1"/>
  <c r="C8" i="113"/>
  <c r="G19" i="113"/>
  <c r="G18" i="113"/>
  <c r="H17" i="113"/>
  <c r="G17" i="113"/>
  <c r="F17" i="113"/>
  <c r="G16" i="113"/>
  <c r="M16" i="113" s="1"/>
  <c r="G15" i="113"/>
  <c r="M15" i="113" s="1"/>
  <c r="G14" i="113"/>
  <c r="G13" i="113"/>
  <c r="G12" i="113"/>
  <c r="G9" i="113"/>
  <c r="G8" i="113"/>
  <c r="J16" i="113"/>
  <c r="J15" i="113"/>
  <c r="F18" i="113"/>
  <c r="H11" i="113"/>
  <c r="G7" i="113"/>
  <c r="M7" i="113" s="1"/>
  <c r="C20" i="9"/>
  <c r="C21" i="9"/>
  <c r="B21" i="9"/>
  <c r="B20" i="9"/>
  <c r="G20" i="113"/>
  <c r="M20" i="113" s="1"/>
  <c r="F20" i="113"/>
  <c r="J13" i="113"/>
  <c r="K17" i="113"/>
  <c r="J19" i="113"/>
  <c r="M12" i="113"/>
  <c r="L20" i="113"/>
  <c r="M18" i="113"/>
  <c r="F19" i="113"/>
  <c r="H19" i="113"/>
  <c r="H18" i="113"/>
  <c r="F16" i="113"/>
  <c r="L16" i="113" s="1"/>
  <c r="E7" i="113"/>
  <c r="E20" i="113" s="1"/>
  <c r="K20" i="113" s="1"/>
  <c r="F14" i="113"/>
  <c r="E13" i="113"/>
  <c r="H16" i="113"/>
  <c r="H15" i="113"/>
  <c r="F13" i="113"/>
  <c r="L13" i="113" s="1"/>
  <c r="D11" i="113"/>
  <c r="C15" i="113"/>
  <c r="I15" i="113" s="1"/>
  <c r="H13" i="113"/>
  <c r="H12" i="113"/>
  <c r="H14" i="113"/>
  <c r="N14" i="113" s="1"/>
  <c r="C14" i="113"/>
  <c r="C13" i="113"/>
  <c r="H10" i="113"/>
  <c r="F15" i="113"/>
  <c r="L15" i="113" s="1"/>
  <c r="F10" i="113"/>
  <c r="L10" i="113" s="1"/>
  <c r="E15" i="113"/>
  <c r="F6" i="94"/>
  <c r="C12" i="113"/>
  <c r="F8" i="113"/>
  <c r="L8" i="113" s="1"/>
  <c r="G10" i="113"/>
  <c r="F7" i="113"/>
  <c r="L7" i="113" s="1"/>
  <c r="F12" i="113"/>
  <c r="C11" i="113"/>
  <c r="I11" i="113" s="1"/>
  <c r="F11" i="113"/>
  <c r="H7" i="113"/>
  <c r="G11" i="113"/>
  <c r="H8" i="113"/>
  <c r="N8" i="113" s="1"/>
  <c r="D20" i="113"/>
  <c r="E8" i="113"/>
  <c r="E9" i="113"/>
  <c r="H9" i="113"/>
  <c r="N9" i="113" s="1"/>
  <c r="F9" i="113"/>
  <c r="C7" i="113"/>
  <c r="M17" i="113"/>
  <c r="M13" i="113"/>
  <c r="L17" i="113"/>
  <c r="M8" i="113"/>
  <c r="M9" i="113"/>
  <c r="M19" i="113"/>
  <c r="M14" i="113"/>
  <c r="N17" i="113"/>
  <c r="K10" i="113"/>
  <c r="I19" i="113"/>
  <c r="I14" i="113"/>
  <c r="K11" i="113"/>
  <c r="K15" i="113"/>
  <c r="I13" i="113"/>
  <c r="K13" i="113"/>
  <c r="N7" i="113"/>
  <c r="M11" i="113"/>
  <c r="K16" i="113"/>
  <c r="K7" i="94"/>
  <c r="I18" i="113"/>
  <c r="N19" i="113"/>
  <c r="I12" i="113"/>
  <c r="L19" i="113"/>
  <c r="I8" i="113"/>
  <c r="K19" i="113"/>
  <c r="N12" i="113"/>
  <c r="K18" i="113"/>
  <c r="N18" i="113"/>
  <c r="J11" i="113"/>
  <c r="L18" i="113"/>
  <c r="J10" i="113"/>
  <c r="N11" i="113"/>
  <c r="L12" i="113"/>
  <c r="J20" i="113"/>
  <c r="I7" i="113"/>
  <c r="J7" i="113"/>
  <c r="K8" i="113"/>
  <c r="K9" i="113"/>
  <c r="C20" i="113"/>
  <c r="F7" i="94"/>
  <c r="F5" i="94"/>
  <c r="I20" i="113"/>
  <c r="L11" i="113"/>
  <c r="N16" i="113"/>
  <c r="N15" i="113"/>
  <c r="M10" i="113"/>
  <c r="N10" i="113"/>
  <c r="L9" i="113"/>
  <c r="N13" i="113"/>
  <c r="L14" i="113"/>
  <c r="M7" i="94"/>
  <c r="L7" i="94"/>
  <c r="H20" i="113"/>
  <c r="N20" i="113"/>
  <c r="L6" i="94"/>
  <c r="L5" i="94"/>
  <c r="K6" i="94"/>
  <c r="M6" i="94"/>
  <c r="K5" i="94"/>
  <c r="M5" i="94"/>
  <c r="K7" i="113" l="1"/>
</calcChain>
</file>

<file path=xl/sharedStrings.xml><?xml version="1.0" encoding="utf-8"?>
<sst xmlns="http://schemas.openxmlformats.org/spreadsheetml/2006/main" count="150" uniqueCount="83">
  <si>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</si>
  <si>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</si>
  <si>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</si>
  <si>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</si>
  <si>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</si>
  <si>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</si>
  <si>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</si>
  <si>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</si>
  <si>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</si>
  <si>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</si>
  <si>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</si>
  <si>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</si>
  <si>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</si>
  <si>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</si>
  <si>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</si>
  <si>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</si>
  <si>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</si>
  <si>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</si>
  <si>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</si>
  <si>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</si>
  <si>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</si>
  <si>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</si>
  <si>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</si>
  <si>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</si>
  <si>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</si>
  <si>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</si>
  <si>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</si>
  <si>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</si>
  <si>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</si>
  <si>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</si>
  <si>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</si>
  <si>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</si>
  <si>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</si>
  <si>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</si>
  <si>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</si>
  <si>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</si>
  <si>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</si>
  <si>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</si>
  <si>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</si>
  <si>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</si>
  <si>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</si>
  <si>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</si>
  <si>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</si>
  <si>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</si>
  <si>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</si>
  <si>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</si>
  <si>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</si>
  <si>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</si>
  <si>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</si>
  <si>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</si>
  <si>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</si>
  <si>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</si>
  <si>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</si>
  <si>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</si>
  <si>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</si>
  <si>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</si>
  <si>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</si>
  <si>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</si>
  <si>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</si>
  <si>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</si>
  <si>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</si>
  <si>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</si>
  <si>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</si>
  <si>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</si>
  <si>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</si>
  <si>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</si>
  <si>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</si>
  <si>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</si>
  <si>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</si>
  <si>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</si>
  <si>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</si>
  <si>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</si>
  <si>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</si>
  <si>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Miscellaneous (OTC; Mechanical; Electrical &amp; Plumbing)</t>
  </si>
  <si>
    <t>Miscellaneous (OTC-over the counter, minor work)</t>
  </si>
  <si>
    <t>GRAND TOTALS</t>
  </si>
  <si>
    <t>TI Remodel/Additions</t>
  </si>
  <si>
    <t>BUILDING PERMITS ISSUED</t>
  </si>
  <si>
    <t xml:space="preserve"> Calendar Year Comparison</t>
  </si>
  <si>
    <t>CALENDAR VALUATION SUMMARY OF BUILDING PERMIT ACTIVITY</t>
  </si>
  <si>
    <t>January - April 2018</t>
  </si>
  <si>
    <t>January - April 2017</t>
  </si>
  <si>
    <t>Tenant Improvements/Remodel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</si>
</sst>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wrapText="1"/>
    </xf>
    <xf numFmtId="0" fontId="9" fillId="0" borderId="0" xfId="0" applyFont="1" applyFill="1" applyBorder="1"/>
    <xf numFmtId="0" fontId="9" fillId="0" borderId="2" xfId="0" applyFont="1" applyBorder="1"/>
    <xf numFmtId="0" fontId="10" fillId="0" borderId="17" xfId="0" applyFont="1" applyBorder="1"/>
    <xf numFmtId="0" fontId="10" fillId="0" borderId="2" xfId="0" applyFont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6" xfId="0" applyFont="1" applyBorder="1" applyAlignment="1"/>
    <xf numFmtId="0" fontId="9" fillId="0" borderId="2" xfId="0" applyFont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3" x14ac:dyDescent="0.3"/>
  <cols>
    <col min="1" max="1" width="26.453125" style="4" bestFit="1" customWidth="1"/>
    <col min="2" max="2" width="17" style="15" bestFit="1" customWidth="1"/>
    <col min="3" max="3" width="19.54296875" style="15" bestFit="1" customWidth="1"/>
    <col min="4" max="4" width="50.6328125" customWidth="1"/>
  </cols>
  <sheetData>
    <row r="1" spans="1:9" s="13" customFormat="1" x14ac:dyDescent="0.3">
      <c r="A1" s="12" t="s">
        <v>42</v>
      </c>
      <c r="B1" s="27" t="s">
        <v>12</v>
      </c>
      <c r="C1" s="27" t="s">
        <v>15</v>
      </c>
      <c r="D1" s="14"/>
    </row>
    <row r="2" spans="1:9" x14ac:dyDescent="0.3">
      <c r="A2" s="20" t="s">
        <v>6</v>
      </c>
      <c r="B2" s="15">
        <v>0</v>
      </c>
      <c r="C2" s="15">
        <v>0</v>
      </c>
    </row>
    <row r="3" spans="1:9" x14ac:dyDescent="0.3">
      <c r="A3" s="20" t="s">
        <v>7</v>
      </c>
      <c r="B3" s="15">
        <v>0</v>
      </c>
      <c r="C3" s="15">
        <v>0</v>
      </c>
    </row>
    <row r="4" spans="1:9" x14ac:dyDescent="0.3">
      <c r="A4" s="20" t="s">
        <v>8</v>
      </c>
      <c r="B4" s="15">
        <v>0</v>
      </c>
      <c r="C4" s="15">
        <v>0</v>
      </c>
    </row>
    <row r="5" spans="1:9" x14ac:dyDescent="0.3">
      <c r="A5" s="20" t="s">
        <v>9</v>
      </c>
      <c r="B5" s="15">
        <v>0</v>
      </c>
      <c r="C5" s="15">
        <v>0</v>
      </c>
    </row>
    <row r="6" spans="1:9" x14ac:dyDescent="0.3">
      <c r="A6" s="20" t="s">
        <v>10</v>
      </c>
      <c r="B6" s="15">
        <v>0</v>
      </c>
      <c r="C6" s="15">
        <v>0</v>
      </c>
    </row>
    <row r="7" spans="1:9" x14ac:dyDescent="0.3">
      <c r="A7" s="20" t="s">
        <v>11</v>
      </c>
      <c r="B7" s="15">
        <v>0</v>
      </c>
      <c r="C7" s="15">
        <v>0</v>
      </c>
    </row>
    <row r="8" spans="1:9" x14ac:dyDescent="0.3">
      <c r="A8" s="21" t="s">
        <v>0</v>
      </c>
      <c r="B8" s="15">
        <v>0</v>
      </c>
      <c r="C8" s="15">
        <v>0</v>
      </c>
    </row>
    <row r="9" spans="1:9" x14ac:dyDescent="0.3">
      <c r="A9" s="21" t="s">
        <v>1</v>
      </c>
      <c r="B9" s="15">
        <v>0</v>
      </c>
      <c r="C9" s="15">
        <v>0</v>
      </c>
    </row>
    <row r="10" spans="1:9" x14ac:dyDescent="0.3">
      <c r="A10" s="21" t="s">
        <v>2</v>
      </c>
      <c r="B10" s="15">
        <v>0</v>
      </c>
      <c r="C10" s="15">
        <v>0</v>
      </c>
    </row>
    <row r="11" spans="1:9" x14ac:dyDescent="0.3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3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3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3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3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3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3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3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3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3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3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35"/>
    <row r="25" spans="1:9" ht="12.5" x14ac:dyDescent="0.25">
      <c r="A25" s="100" t="s">
        <v>43</v>
      </c>
      <c r="B25" s="101"/>
      <c r="C25" s="102"/>
    </row>
    <row r="26" spans="1:9" thickBot="1" x14ac:dyDescent="0.3">
      <c r="A26" s="103"/>
      <c r="B26" s="104"/>
      <c r="C26" s="105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5" x14ac:dyDescent="0.25"/>
  <cols>
    <col min="1" max="1" width="25.90625" bestFit="1" customWidth="1"/>
    <col min="2" max="2" width="12.54296875" customWidth="1"/>
    <col min="3" max="4" width="11.08984375" bestFit="1" customWidth="1"/>
    <col min="5" max="5" width="5.6328125" customWidth="1"/>
    <col min="6" max="6" width="14" bestFit="1" customWidth="1"/>
    <col min="7" max="7" width="12.6328125" bestFit="1" customWidth="1"/>
    <col min="8" max="8" width="16" bestFit="1" customWidth="1"/>
  </cols>
  <sheetData>
    <row r="3" spans="1:8" x14ac:dyDescent="0.25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5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5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5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5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5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5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5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5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5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5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5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5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5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5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5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5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5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5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5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5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5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5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5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5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5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5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5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5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5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5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5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5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5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5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5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5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5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5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5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5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5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5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5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5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5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5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5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5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5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5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5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5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5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5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5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5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5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5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5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5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5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5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5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5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5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5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5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5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5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5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5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5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5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5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5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5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5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5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5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5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5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5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5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5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5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5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5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5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5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5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5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5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5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5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5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5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5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5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5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5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5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5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5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5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5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5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5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5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5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5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5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5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5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5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5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5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5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5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5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5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5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5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5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5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5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5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5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5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5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5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5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5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5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5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5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5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5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5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5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5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5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5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5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5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5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5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5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5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5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5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5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5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5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5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5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5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5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5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5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5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5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5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5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5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5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5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5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5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5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5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5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5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5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5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5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5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5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5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5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5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5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5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5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5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5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5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5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5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5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5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5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5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5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5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5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5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5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5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5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5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5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5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5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5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5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5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5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5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5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5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5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5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5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5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5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5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5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5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5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5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5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5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5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5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5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5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5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5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5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5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5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5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5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5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5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5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5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5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5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5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5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5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5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5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5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5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5" x14ac:dyDescent="0.25"/>
  <sheetData>
    <row r="2" spans="2:13" ht="13" thickBot="1" x14ac:dyDescent="0.3"/>
    <row r="3" spans="2:13" ht="13.5" thickBot="1" x14ac:dyDescent="0.35">
      <c r="B3" s="110" t="s">
        <v>59</v>
      </c>
      <c r="C3" s="111"/>
      <c r="D3" s="111"/>
      <c r="E3" s="111"/>
      <c r="F3" s="112"/>
      <c r="H3" s="110" t="s">
        <v>63</v>
      </c>
      <c r="I3" s="111"/>
      <c r="J3" s="111"/>
      <c r="K3" s="111"/>
      <c r="L3" s="111"/>
      <c r="M3" s="112"/>
    </row>
    <row r="4" spans="2:13" x14ac:dyDescent="0.25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ht="13" x14ac:dyDescent="0.3">
      <c r="B5" s="108" t="s">
        <v>14</v>
      </c>
      <c r="C5" s="109"/>
      <c r="D5" s="71">
        <v>396</v>
      </c>
      <c r="E5" s="71">
        <v>387</v>
      </c>
      <c r="F5" s="72" t="e">
        <f>(#REF!-#REF!)/#REF!</f>
        <v>#REF!</v>
      </c>
      <c r="H5" s="108" t="s">
        <v>14</v>
      </c>
      <c r="I5" s="109"/>
      <c r="J5" s="109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ht="13" x14ac:dyDescent="0.3">
      <c r="B6" s="108" t="s">
        <v>57</v>
      </c>
      <c r="C6" s="109"/>
      <c r="D6" s="71">
        <v>124</v>
      </c>
      <c r="E6" s="71">
        <v>86</v>
      </c>
      <c r="F6" s="72" t="e">
        <f>(#REF!-#REF!)/#REF!</f>
        <v>#REF!</v>
      </c>
      <c r="H6" s="108" t="s">
        <v>57</v>
      </c>
      <c r="I6" s="109"/>
      <c r="J6" s="109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3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06" t="s">
        <v>58</v>
      </c>
      <c r="I7" s="107"/>
      <c r="J7" s="107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Layout" topLeftCell="B1" zoomScaleNormal="85" workbookViewId="0">
      <selection activeCell="L21" sqref="L21"/>
    </sheetView>
  </sheetViews>
  <sheetFormatPr defaultRowHeight="12.5" x14ac:dyDescent="0.25"/>
  <cols>
    <col min="1" max="1" width="14.08984375" customWidth="1"/>
    <col min="2" max="2" width="32.453125" customWidth="1"/>
    <col min="3" max="3" width="7.453125" style="17" bestFit="1" customWidth="1"/>
    <col min="4" max="4" width="5.6328125" style="17" customWidth="1"/>
    <col min="5" max="5" width="17.453125" style="17" customWidth="1"/>
    <col min="6" max="6" width="7.453125" style="17" bestFit="1" customWidth="1"/>
    <col min="7" max="7" width="6.08984375" style="17" customWidth="1"/>
    <col min="8" max="8" width="18" style="17" customWidth="1"/>
    <col min="9" max="9" width="8.453125" style="17" bestFit="1" customWidth="1"/>
    <col min="10" max="10" width="6.6328125" style="17" customWidth="1"/>
    <col min="11" max="11" width="18.08984375" style="17" customWidth="1"/>
    <col min="12" max="12" width="9.08984375" style="17" bestFit="1" customWidth="1"/>
    <col min="13" max="13" width="6.36328125" style="17" bestFit="1" customWidth="1"/>
    <col min="14" max="14" width="19.6328125" style="17" customWidth="1"/>
  </cols>
  <sheetData>
    <row r="1" spans="1:18" ht="13.5" customHeight="1" x14ac:dyDescent="0.25">
      <c r="A1" s="123"/>
      <c r="B1" s="123"/>
      <c r="C1" s="124" t="s">
        <v>79</v>
      </c>
      <c r="D1" s="125"/>
      <c r="E1" s="125"/>
      <c r="F1" s="125"/>
      <c r="G1" s="125"/>
      <c r="H1" s="125"/>
      <c r="I1" s="125"/>
      <c r="J1" s="125"/>
      <c r="K1" s="125"/>
      <c r="L1" s="125"/>
      <c r="M1" s="126">
        <v>43191</v>
      </c>
      <c r="N1" s="127"/>
    </row>
    <row r="2" spans="1:18" ht="13.5" customHeight="1" x14ac:dyDescent="0.25">
      <c r="A2" s="123"/>
      <c r="B2" s="123"/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8"/>
      <c r="N2" s="127"/>
    </row>
    <row r="3" spans="1:18" ht="23.25" customHeight="1" x14ac:dyDescent="0.25">
      <c r="A3" s="123"/>
      <c r="B3" s="123"/>
      <c r="C3" s="129" t="s">
        <v>53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7"/>
    </row>
    <row r="4" spans="1:18" ht="22.5" customHeight="1" x14ac:dyDescent="0.25">
      <c r="A4" s="123"/>
      <c r="B4" s="123"/>
      <c r="C4" s="117" t="s">
        <v>54</v>
      </c>
      <c r="D4" s="118"/>
      <c r="E4" s="118"/>
      <c r="F4" s="118"/>
      <c r="G4" s="118"/>
      <c r="H4" s="118"/>
      <c r="I4" s="117" t="s">
        <v>78</v>
      </c>
      <c r="J4" s="118"/>
      <c r="K4" s="118"/>
      <c r="L4" s="118"/>
      <c r="M4" s="118"/>
      <c r="N4" s="119"/>
      <c r="R4" s="18"/>
    </row>
    <row r="5" spans="1:18" ht="19.5" customHeight="1" x14ac:dyDescent="0.25">
      <c r="A5" s="123"/>
      <c r="B5" s="123"/>
      <c r="C5" s="120">
        <v>43191</v>
      </c>
      <c r="D5" s="118"/>
      <c r="E5" s="118"/>
      <c r="F5" s="121">
        <v>42826</v>
      </c>
      <c r="G5" s="122"/>
      <c r="H5" s="122"/>
      <c r="I5" s="118" t="s">
        <v>80</v>
      </c>
      <c r="J5" s="118"/>
      <c r="K5" s="118"/>
      <c r="L5" s="118" t="s">
        <v>81</v>
      </c>
      <c r="M5" s="118"/>
      <c r="N5" s="118"/>
    </row>
    <row r="6" spans="1:18" ht="24.75" customHeight="1" thickBot="1" x14ac:dyDescent="0.35">
      <c r="A6" s="123"/>
      <c r="B6" s="123"/>
      <c r="C6" s="88" t="s">
        <v>19</v>
      </c>
      <c r="D6" s="89" t="s">
        <v>17</v>
      </c>
      <c r="E6" s="90" t="s">
        <v>20</v>
      </c>
      <c r="F6" s="88" t="s">
        <v>19</v>
      </c>
      <c r="G6" s="89" t="s">
        <v>17</v>
      </c>
      <c r="H6" s="91" t="s">
        <v>20</v>
      </c>
      <c r="I6" s="92" t="s">
        <v>19</v>
      </c>
      <c r="J6" s="89" t="s">
        <v>17</v>
      </c>
      <c r="K6" s="91" t="s">
        <v>20</v>
      </c>
      <c r="L6" s="92" t="s">
        <v>19</v>
      </c>
      <c r="M6" s="89" t="s">
        <v>17</v>
      </c>
      <c r="N6" s="91" t="s">
        <v>20</v>
      </c>
    </row>
    <row r="7" spans="1:18" ht="22.5" customHeight="1" thickBot="1" x14ac:dyDescent="0.35">
      <c r="A7" s="115" t="s">
        <v>77</v>
      </c>
      <c r="B7" s="116"/>
      <c r="C7" s="80"/>
      <c r="D7" s="81"/>
      <c r="E7" s="82"/>
      <c r="F7" s="83"/>
      <c r="G7" s="84"/>
      <c r="H7" s="85"/>
      <c r="I7" s="84"/>
      <c r="J7" s="84"/>
      <c r="K7" s="85"/>
      <c r="L7" s="86"/>
      <c r="M7" s="86"/>
      <c r="N7" s="87"/>
    </row>
    <row r="8" spans="1:18" ht="14" x14ac:dyDescent="0.3">
      <c r="A8" s="93" t="s">
        <v>28</v>
      </c>
      <c r="B8" s="94" t="s">
        <v>71</v>
      </c>
      <c r="C8" s="48">
        <f>SUM(10+172)</f>
        <v>182</v>
      </c>
      <c r="D8" s="49"/>
      <c r="E8" s="60">
        <f>SUM(1226870+19672456)</f>
        <v>20899326</v>
      </c>
      <c r="F8" s="77">
        <f>SUM(2+139)</f>
        <v>141</v>
      </c>
      <c r="G8" s="50"/>
      <c r="H8" s="60">
        <f>SUM(1950000+23855126)</f>
        <v>25805126</v>
      </c>
      <c r="I8" s="28">
        <f>SUM(30+643)</f>
        <v>673</v>
      </c>
      <c r="J8" s="49"/>
      <c r="K8" s="60">
        <f>SUM(4246533+85077947)</f>
        <v>89324480</v>
      </c>
      <c r="L8" s="28">
        <f>SUM(9+495)</f>
        <v>504</v>
      </c>
      <c r="M8" s="49"/>
      <c r="N8" s="60">
        <f>SUM(89918129+2503100)</f>
        <v>92421229</v>
      </c>
    </row>
    <row r="9" spans="1:18" ht="14" x14ac:dyDescent="0.3">
      <c r="A9" s="93" t="s">
        <v>29</v>
      </c>
      <c r="B9" s="94" t="s">
        <v>39</v>
      </c>
      <c r="C9" s="48">
        <v>7</v>
      </c>
      <c r="D9" s="49"/>
      <c r="E9" s="60">
        <v>376400</v>
      </c>
      <c r="F9" s="77">
        <v>16</v>
      </c>
      <c r="G9" s="49"/>
      <c r="H9" s="60">
        <v>482396</v>
      </c>
      <c r="I9" s="28">
        <v>39</v>
      </c>
      <c r="J9" s="49"/>
      <c r="K9" s="60">
        <v>3727276</v>
      </c>
      <c r="L9" s="28">
        <v>45</v>
      </c>
      <c r="M9" s="49"/>
      <c r="N9" s="60">
        <v>1652496</v>
      </c>
    </row>
    <row r="10" spans="1:18" ht="14" x14ac:dyDescent="0.3">
      <c r="A10" s="93" t="s">
        <v>30</v>
      </c>
      <c r="B10" s="94" t="s">
        <v>13</v>
      </c>
      <c r="C10" s="48">
        <v>23</v>
      </c>
      <c r="D10" s="49"/>
      <c r="E10" s="60">
        <v>242050</v>
      </c>
      <c r="F10" s="77">
        <v>25</v>
      </c>
      <c r="G10" s="49"/>
      <c r="H10" s="60">
        <v>551550</v>
      </c>
      <c r="I10" s="28">
        <v>106</v>
      </c>
      <c r="J10" s="49"/>
      <c r="K10" s="60">
        <v>4052702</v>
      </c>
      <c r="L10" s="28">
        <v>112</v>
      </c>
      <c r="M10" s="49"/>
      <c r="N10" s="60">
        <v>2366640</v>
      </c>
    </row>
    <row r="11" spans="1:18" ht="28.5" thickBot="1" x14ac:dyDescent="0.35">
      <c r="A11" s="10"/>
      <c r="B11" s="95" t="s">
        <v>74</v>
      </c>
      <c r="C11" s="52">
        <v>1250</v>
      </c>
      <c r="D11" s="53"/>
      <c r="E11" s="61">
        <v>2433798</v>
      </c>
      <c r="F11" s="78">
        <v>768</v>
      </c>
      <c r="G11" s="53"/>
      <c r="H11" s="61">
        <v>2109295</v>
      </c>
      <c r="I11" s="44">
        <v>4384</v>
      </c>
      <c r="J11" s="53"/>
      <c r="K11" s="61">
        <v>7869602</v>
      </c>
      <c r="L11" s="44">
        <v>2995</v>
      </c>
      <c r="M11" s="53"/>
      <c r="N11" s="61">
        <v>7618463</v>
      </c>
    </row>
    <row r="12" spans="1:18" ht="14" x14ac:dyDescent="0.3">
      <c r="A12" s="96" t="s">
        <v>70</v>
      </c>
      <c r="B12" s="94" t="s">
        <v>16</v>
      </c>
      <c r="C12" s="48"/>
      <c r="D12" s="49"/>
      <c r="E12" s="60"/>
      <c r="F12" s="77"/>
      <c r="G12" s="49"/>
      <c r="H12" s="60"/>
      <c r="I12" s="28">
        <v>7</v>
      </c>
      <c r="J12" s="49">
        <v>79</v>
      </c>
      <c r="K12" s="60">
        <v>6094000</v>
      </c>
      <c r="L12" s="28"/>
      <c r="M12" s="49"/>
      <c r="N12" s="60"/>
    </row>
    <row r="13" spans="1:18" ht="14.5" thickBot="1" x14ac:dyDescent="0.35">
      <c r="A13" s="97" t="s">
        <v>30</v>
      </c>
      <c r="B13" s="98" t="s">
        <v>76</v>
      </c>
      <c r="C13" s="52">
        <v>1</v>
      </c>
      <c r="D13" s="53">
        <v>2</v>
      </c>
      <c r="E13" s="61">
        <v>1000</v>
      </c>
      <c r="F13" s="78"/>
      <c r="G13" s="53"/>
      <c r="H13" s="61"/>
      <c r="I13" s="44">
        <v>10</v>
      </c>
      <c r="J13" s="53">
        <v>113</v>
      </c>
      <c r="K13" s="61">
        <v>901000</v>
      </c>
      <c r="L13" s="44">
        <v>67</v>
      </c>
      <c r="M13" s="53">
        <v>347</v>
      </c>
      <c r="N13" s="61">
        <v>7406469</v>
      </c>
    </row>
    <row r="14" spans="1:18" ht="14" x14ac:dyDescent="0.3">
      <c r="A14" s="94"/>
      <c r="B14" s="94" t="s">
        <v>72</v>
      </c>
      <c r="C14" s="48">
        <v>3</v>
      </c>
      <c r="D14" s="49"/>
      <c r="E14" s="60">
        <v>4182655</v>
      </c>
      <c r="F14" s="77">
        <v>6</v>
      </c>
      <c r="G14" s="49"/>
      <c r="H14" s="60">
        <v>5743000</v>
      </c>
      <c r="I14" s="28">
        <v>28</v>
      </c>
      <c r="J14" s="49"/>
      <c r="K14" s="60">
        <v>41353255</v>
      </c>
      <c r="L14" s="28">
        <v>16</v>
      </c>
      <c r="M14" s="49"/>
      <c r="N14" s="60">
        <v>10673510</v>
      </c>
    </row>
    <row r="15" spans="1:18" ht="14" x14ac:dyDescent="0.3">
      <c r="A15" s="93" t="s">
        <v>31</v>
      </c>
      <c r="B15" s="94" t="s">
        <v>82</v>
      </c>
      <c r="C15" s="48">
        <f>SUM(1+67)</f>
        <v>68</v>
      </c>
      <c r="D15" s="49"/>
      <c r="E15" s="60">
        <f>SUM(5000+12293442)</f>
        <v>12298442</v>
      </c>
      <c r="F15" s="77">
        <f>SUM(3+68)</f>
        <v>71</v>
      </c>
      <c r="G15" s="49"/>
      <c r="H15" s="60">
        <f>SUM(367000+24836751)</f>
        <v>25203751</v>
      </c>
      <c r="I15" s="28">
        <f>SUM(2+261)</f>
        <v>263</v>
      </c>
      <c r="J15" s="49"/>
      <c r="K15" s="60">
        <f>SUM(7000+80184684)</f>
        <v>80191684</v>
      </c>
      <c r="L15" s="28">
        <f>SUM(17+253)</f>
        <v>270</v>
      </c>
      <c r="M15" s="49"/>
      <c r="N15" s="60">
        <f>SUM(54747351+4785068)</f>
        <v>59532419</v>
      </c>
    </row>
    <row r="16" spans="1:18" ht="28.5" customHeight="1" thickBot="1" x14ac:dyDescent="0.35">
      <c r="A16" s="99"/>
      <c r="B16" s="95" t="s">
        <v>73</v>
      </c>
      <c r="C16" s="52">
        <v>309</v>
      </c>
      <c r="D16" s="53"/>
      <c r="E16" s="61">
        <v>9718245</v>
      </c>
      <c r="F16" s="78">
        <v>303</v>
      </c>
      <c r="G16" s="53"/>
      <c r="H16" s="61">
        <v>9444197</v>
      </c>
      <c r="I16" s="44">
        <v>1122</v>
      </c>
      <c r="J16" s="53"/>
      <c r="K16" s="61">
        <v>42870524</v>
      </c>
      <c r="L16" s="44">
        <v>1200</v>
      </c>
      <c r="M16" s="53"/>
      <c r="N16" s="61">
        <v>35609666</v>
      </c>
    </row>
    <row r="17" spans="1:14" ht="14.5" thickBot="1" x14ac:dyDescent="0.35">
      <c r="A17" s="113" t="s">
        <v>23</v>
      </c>
      <c r="B17" s="113"/>
      <c r="C17" s="55">
        <v>60</v>
      </c>
      <c r="D17" s="56"/>
      <c r="E17" s="62">
        <v>2614742</v>
      </c>
      <c r="F17" s="79">
        <f>SUM(1+56)</f>
        <v>57</v>
      </c>
      <c r="G17" s="56"/>
      <c r="H17" s="62">
        <f>SUM(204000+2828655)</f>
        <v>3032655</v>
      </c>
      <c r="I17" s="57">
        <f>SUM(4+291)</f>
        <v>295</v>
      </c>
      <c r="J17" s="56"/>
      <c r="K17" s="62">
        <f>SUM(547000+13702416)</f>
        <v>14249416</v>
      </c>
      <c r="L17" s="57">
        <f>SUM(5+255)</f>
        <v>260</v>
      </c>
      <c r="M17" s="56"/>
      <c r="N17" s="62">
        <f>SUM(482351+12062972)</f>
        <v>12545323</v>
      </c>
    </row>
    <row r="18" spans="1:14" ht="14.5" thickBot="1" x14ac:dyDescent="0.35">
      <c r="A18" s="113" t="s">
        <v>25</v>
      </c>
      <c r="B18" s="113"/>
      <c r="C18" s="55">
        <v>52</v>
      </c>
      <c r="D18" s="56"/>
      <c r="E18" s="62">
        <v>442153</v>
      </c>
      <c r="F18" s="79">
        <v>65</v>
      </c>
      <c r="G18" s="56"/>
      <c r="H18" s="62">
        <v>650200</v>
      </c>
      <c r="I18" s="57">
        <v>200</v>
      </c>
      <c r="J18" s="56"/>
      <c r="K18" s="62">
        <v>1890858</v>
      </c>
      <c r="L18" s="57">
        <v>199</v>
      </c>
      <c r="M18" s="56"/>
      <c r="N18" s="62">
        <v>1957742</v>
      </c>
    </row>
    <row r="19" spans="1:14" ht="19.5" customHeight="1" thickBot="1" x14ac:dyDescent="0.35">
      <c r="A19" s="114" t="s">
        <v>75</v>
      </c>
      <c r="B19" s="114"/>
      <c r="C19" s="26">
        <f>SUM(C8:C18)</f>
        <v>1955</v>
      </c>
      <c r="D19" s="58">
        <f>SUM(D2,D6,D8)</f>
        <v>0</v>
      </c>
      <c r="E19" s="59">
        <f>SUM(E2:E18)</f>
        <v>53208811</v>
      </c>
      <c r="F19" s="26">
        <f>SUM(F8:F18)</f>
        <v>1452</v>
      </c>
      <c r="G19" s="58">
        <f>SUM(G8:G18)</f>
        <v>0</v>
      </c>
      <c r="H19" s="59">
        <f>SUM(H8:H18)</f>
        <v>73022170</v>
      </c>
      <c r="I19" s="7">
        <f>SUM(I2:I18)</f>
        <v>7127</v>
      </c>
      <c r="J19" s="58">
        <f>SUM(J2,J6,J8)</f>
        <v>0</v>
      </c>
      <c r="K19" s="59">
        <f>SUM(K2:K18)</f>
        <v>292524797</v>
      </c>
      <c r="L19" s="8">
        <f>SUM(L8:L18)</f>
        <v>5668</v>
      </c>
      <c r="M19" s="58">
        <f>SUM(M8:M18)</f>
        <v>347</v>
      </c>
      <c r="N19" s="59">
        <f>SUM(N8:N18)</f>
        <v>231783957</v>
      </c>
    </row>
  </sheetData>
  <mergeCells count="14">
    <mergeCell ref="A17:B17"/>
    <mergeCell ref="A18:B18"/>
    <mergeCell ref="A19:B19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</mergeCells>
  <printOptions horizontalCentered="1" gridLines="1"/>
  <pageMargins left="0.25" right="0.25" top="0.75" bottom="0.75" header="0.3" footer="0.3"/>
  <pageSetup scale="75" orientation="landscape" r:id="rId1"/>
  <headerFooter alignWithMargins="0">
    <oddFooter>&amp;L&amp;"Arial,Bold"Calendar Year to Date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5" x14ac:dyDescent="0.25"/>
  <cols>
    <col min="1" max="1" width="12" customWidth="1"/>
    <col min="2" max="2" width="10.08984375" bestFit="1" customWidth="1"/>
    <col min="3" max="3" width="7.453125" style="17" bestFit="1" customWidth="1"/>
    <col min="4" max="4" width="6.08984375" style="17" bestFit="1" customWidth="1"/>
    <col min="5" max="5" width="20.90625" style="17" bestFit="1" customWidth="1"/>
    <col min="6" max="6" width="7.453125" style="17" bestFit="1" customWidth="1"/>
    <col min="7" max="7" width="5.36328125" style="17" bestFit="1" customWidth="1"/>
    <col min="8" max="8" width="21.90625" style="17" bestFit="1" customWidth="1"/>
    <col min="9" max="9" width="8.36328125" style="17" bestFit="1" customWidth="1"/>
    <col min="10" max="10" width="7.6328125" style="17" bestFit="1" customWidth="1"/>
    <col min="11" max="11" width="23.36328125" style="17" customWidth="1"/>
    <col min="12" max="12" width="9" style="17" bestFit="1" customWidth="1"/>
    <col min="13" max="13" width="7.54296875" style="17" bestFit="1" customWidth="1"/>
    <col min="14" max="14" width="23.453125" style="17" bestFit="1" customWidth="1"/>
  </cols>
  <sheetData>
    <row r="1" spans="1:14" ht="13.5" customHeight="1" x14ac:dyDescent="0.25">
      <c r="A1" s="123"/>
      <c r="B1" s="123"/>
      <c r="C1" s="129" t="s">
        <v>56</v>
      </c>
      <c r="D1" s="128"/>
      <c r="E1" s="128"/>
      <c r="F1" s="128"/>
      <c r="G1" s="128"/>
      <c r="H1" s="128"/>
      <c r="I1" s="128"/>
      <c r="J1" s="128"/>
      <c r="K1" s="128"/>
      <c r="L1" s="128"/>
      <c r="M1" s="130">
        <v>42903</v>
      </c>
      <c r="N1" s="131"/>
    </row>
    <row r="2" spans="1:14" ht="13.5" customHeight="1" x14ac:dyDescent="0.25">
      <c r="A2" s="123"/>
      <c r="B2" s="123"/>
      <c r="C2" s="129"/>
      <c r="D2" s="128"/>
      <c r="E2" s="128"/>
      <c r="F2" s="128"/>
      <c r="G2" s="128"/>
      <c r="H2" s="128"/>
      <c r="I2" s="128"/>
      <c r="J2" s="128"/>
      <c r="K2" s="128"/>
      <c r="L2" s="128"/>
      <c r="M2" s="132"/>
      <c r="N2" s="131"/>
    </row>
    <row r="3" spans="1:14" ht="15.5" x14ac:dyDescent="0.25">
      <c r="A3" s="123"/>
      <c r="B3" s="123"/>
      <c r="C3" s="117" t="s">
        <v>53</v>
      </c>
      <c r="D3" s="118"/>
      <c r="E3" s="118"/>
      <c r="F3" s="118"/>
      <c r="G3" s="118"/>
      <c r="H3" s="118"/>
      <c r="I3" s="118"/>
      <c r="J3" s="118"/>
      <c r="K3" s="118"/>
      <c r="L3" s="118"/>
      <c r="M3" s="132"/>
      <c r="N3" s="131"/>
    </row>
    <row r="4" spans="1:14" ht="13" x14ac:dyDescent="0.25">
      <c r="A4" s="123"/>
      <c r="B4" s="123"/>
      <c r="C4" s="133" t="s">
        <v>54</v>
      </c>
      <c r="D4" s="132"/>
      <c r="E4" s="132"/>
      <c r="F4" s="132"/>
      <c r="G4" s="132"/>
      <c r="H4" s="132"/>
      <c r="I4" s="133" t="s">
        <v>68</v>
      </c>
      <c r="J4" s="132"/>
      <c r="K4" s="132"/>
      <c r="L4" s="132"/>
      <c r="M4" s="132"/>
      <c r="N4" s="131"/>
    </row>
    <row r="5" spans="1:14" ht="13" x14ac:dyDescent="0.25">
      <c r="A5" s="123"/>
      <c r="B5" s="123"/>
      <c r="C5" s="134">
        <v>42903</v>
      </c>
      <c r="D5" s="132"/>
      <c r="E5" s="132"/>
      <c r="F5" s="134">
        <v>42537</v>
      </c>
      <c r="G5" s="132"/>
      <c r="H5" s="132"/>
      <c r="I5" s="133" t="s">
        <v>69</v>
      </c>
      <c r="J5" s="132"/>
      <c r="K5" s="132"/>
      <c r="L5" s="133" t="s">
        <v>67</v>
      </c>
      <c r="M5" s="132"/>
      <c r="N5" s="131"/>
    </row>
    <row r="6" spans="1:14" x14ac:dyDescent="0.25">
      <c r="A6" s="123"/>
      <c r="B6" s="123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ht="13" x14ac:dyDescent="0.3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ht="13" x14ac:dyDescent="0.3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3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ht="13" x14ac:dyDescent="0.3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ht="13" x14ac:dyDescent="0.3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3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5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ht="13" x14ac:dyDescent="0.3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" thickBot="1" x14ac:dyDescent="0.3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35">
      <c r="A16" s="135" t="s">
        <v>23</v>
      </c>
      <c r="B16" s="135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35">
      <c r="A17" s="135" t="s">
        <v>24</v>
      </c>
      <c r="B17" s="135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35">
      <c r="A18" s="135" t="s">
        <v>25</v>
      </c>
      <c r="B18" s="135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35">
      <c r="A19" s="135" t="s">
        <v>26</v>
      </c>
      <c r="B19" s="135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35">
      <c r="A20" s="136" t="s">
        <v>27</v>
      </c>
      <c r="B20" s="136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A17:B17"/>
    <mergeCell ref="A18:B18"/>
    <mergeCell ref="A19:B19"/>
    <mergeCell ref="A20:B20"/>
    <mergeCell ref="A1:B6"/>
    <mergeCell ref="C5:E5"/>
    <mergeCell ref="F5:H5"/>
    <mergeCell ref="I5:K5"/>
    <mergeCell ref="L5:N5"/>
    <mergeCell ref="A16:B16"/>
    <mergeCell ref="C1:L2"/>
    <mergeCell ref="M1:N3"/>
    <mergeCell ref="C3:L3"/>
    <mergeCell ref="C4:H4"/>
    <mergeCell ref="I4:N4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June 2017 - FY</vt:lpstr>
      <vt:lpstr>June 2017 - CY</vt:lpstr>
    </vt:vector>
  </TitlesOfParts>
  <Company>City of Las Vegas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2018-05-07T19:00:11Z</cp:lastPrinted>
  <dcterms:created xsi:type="dcterms:W3CDTF">2000-01-03T16:19:27Z</dcterms:created>
  <dcterms:modified xsi:type="dcterms:W3CDTF">2018-05-07T19:00:29Z</dcterms:modified>
</cp:coreProperties>
</file>